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.高雄市立鼓山高級中學\A.總務處財管\E.場地租借\@場租試算及申請表\"/>
    </mc:Choice>
  </mc:AlternateContent>
  <xr:revisionPtr revIDLastSave="0" documentId="13_ncr:1_{8FFB3184-9D12-4505-A058-FEE7FF3FB579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申請表(專科教室)" sheetId="12" r:id="rId1"/>
    <sheet name="收費標準" sheetId="9" r:id="rId2"/>
    <sheet name="試算表" sheetId="3" r:id="rId3"/>
  </sheets>
  <calcPr calcId="191029"/>
</workbook>
</file>

<file path=xl/calcChain.xml><?xml version="1.0" encoding="utf-8"?>
<calcChain xmlns="http://schemas.openxmlformats.org/spreadsheetml/2006/main">
  <c r="F19" i="9" l="1"/>
  <c r="E27" i="12"/>
  <c r="E26" i="12"/>
  <c r="E25" i="12"/>
  <c r="E24" i="12"/>
  <c r="E28" i="12"/>
  <c r="E23" i="12"/>
  <c r="F7" i="12" l="1"/>
  <c r="E22" i="12" s="1"/>
  <c r="E29" i="12" s="1"/>
  <c r="C7" i="3" l="1"/>
  <c r="C10" i="3" l="1"/>
  <c r="C6" i="3"/>
  <c r="C5" i="3"/>
  <c r="C4" i="3"/>
  <c r="C3" i="3"/>
  <c r="C2" i="3"/>
  <c r="D10" i="9"/>
  <c r="E10" i="9"/>
  <c r="F10" i="9"/>
  <c r="G10" i="9"/>
  <c r="H10" i="9"/>
  <c r="I10" i="9"/>
  <c r="J10" i="9"/>
  <c r="J12" i="9" s="1"/>
  <c r="J11" i="9"/>
  <c r="J13" i="9" s="1"/>
  <c r="C12" i="3" l="1"/>
  <c r="C14" i="3" s="1"/>
  <c r="C11" i="3"/>
  <c r="K10" i="9"/>
  <c r="K12" i="9" s="1"/>
  <c r="D12" i="9"/>
  <c r="I11" i="9"/>
  <c r="I13" i="9" s="1"/>
  <c r="I12" i="9"/>
  <c r="H12" i="9"/>
  <c r="H11" i="9"/>
  <c r="H13" i="9" s="1"/>
  <c r="G12" i="9"/>
  <c r="F12" i="9"/>
  <c r="F11" i="9"/>
  <c r="F13" i="9" s="1"/>
  <c r="E12" i="9"/>
  <c r="E11" i="9"/>
  <c r="E13" i="9" s="1"/>
  <c r="D11" i="9"/>
  <c r="D13" i="9" s="1"/>
  <c r="C11" i="9"/>
  <c r="C13" i="9" s="1"/>
  <c r="C10" i="9"/>
  <c r="C12" i="9" s="1"/>
  <c r="B11" i="9"/>
  <c r="B13" i="9" s="1"/>
  <c r="B10" i="9"/>
  <c r="B12" i="9" s="1"/>
  <c r="C13" i="3" l="1"/>
</calcChain>
</file>

<file path=xl/sharedStrings.xml><?xml version="1.0" encoding="utf-8"?>
<sst xmlns="http://schemas.openxmlformats.org/spreadsheetml/2006/main" count="100" uniqueCount="81">
  <si>
    <t>場地費</t>
    <phoneticPr fontId="1" type="noConversion"/>
  </si>
  <si>
    <t>清潔管理費</t>
    <phoneticPr fontId="1" type="noConversion"/>
  </si>
  <si>
    <t>照明</t>
    <phoneticPr fontId="1" type="noConversion"/>
  </si>
  <si>
    <t>冷氣</t>
    <phoneticPr fontId="1" type="noConversion"/>
  </si>
  <si>
    <t>普通教室</t>
    <phoneticPr fontId="1" type="noConversion"/>
  </si>
  <si>
    <t>專科教室</t>
    <phoneticPr fontId="1" type="noConversion"/>
  </si>
  <si>
    <t>停車場</t>
    <phoneticPr fontId="1" type="noConversion"/>
  </si>
  <si>
    <t>依面樍核算倍率</t>
    <phoneticPr fontId="1" type="noConversion"/>
  </si>
  <si>
    <t>使用時段數</t>
    <phoneticPr fontId="1" type="noConversion"/>
  </si>
  <si>
    <t>無冷氣費用</t>
    <phoneticPr fontId="1" type="noConversion"/>
  </si>
  <si>
    <t>有冷氣費用</t>
    <phoneticPr fontId="1" type="noConversion"/>
  </si>
  <si>
    <t>保證金</t>
    <phoneticPr fontId="1" type="noConversion"/>
  </si>
  <si>
    <t>活動中心</t>
    <phoneticPr fontId="1" type="noConversion"/>
  </si>
  <si>
    <t>資訊教室</t>
    <phoneticPr fontId="1" type="noConversion"/>
  </si>
  <si>
    <t>玄關(川堂)</t>
    <phoneticPr fontId="1" type="noConversion"/>
  </si>
  <si>
    <t>面積(平方公尺)</t>
    <phoneticPr fontId="1" type="noConversion"/>
  </si>
  <si>
    <t>其他</t>
    <phoneticPr fontId="1" type="noConversion"/>
  </si>
  <si>
    <t>電腦每部10元</t>
    <phoneticPr fontId="1" type="noConversion"/>
  </si>
  <si>
    <t>無冷氣須繳費用</t>
    <phoneticPr fontId="1" type="noConversion"/>
  </si>
  <si>
    <t>有冷氣須繳費用</t>
    <phoneticPr fontId="1" type="noConversion"/>
  </si>
  <si>
    <t>照明室外免收</t>
    <phoneticPr fontId="1" type="noConversion"/>
  </si>
  <si>
    <t>-</t>
    <phoneticPr fontId="1" type="noConversion"/>
  </si>
  <si>
    <t>國際會議廳</t>
    <phoneticPr fontId="1" type="noConversion"/>
  </si>
  <si>
    <t>租借場地</t>
    <phoneticPr fontId="1" type="noConversion"/>
  </si>
  <si>
    <t>備註</t>
    <phoneticPr fontId="1" type="noConversion"/>
  </si>
  <si>
    <t>1.1時段=2小時</t>
    <phoneticPr fontId="1" type="noConversion"/>
  </si>
  <si>
    <t>2.連續使用3個：9折；6個月：8折；9個月：7折</t>
    <phoneticPr fontId="1" type="noConversion"/>
  </si>
  <si>
    <t>3.清潔費採時段計費，上班時間則按次收費</t>
    <phoneticPr fontId="1" type="noConversion"/>
  </si>
  <si>
    <t>每間計算</t>
    <phoneticPr fontId="1" type="noConversion"/>
  </si>
  <si>
    <t>人工倍率</t>
    <phoneticPr fontId="1" type="noConversion"/>
  </si>
  <si>
    <t>小計(無冷氣)</t>
    <phoneticPr fontId="1" type="noConversion"/>
  </si>
  <si>
    <t>小計(有冷氣)</t>
    <phoneticPr fontId="1" type="noConversion"/>
  </si>
  <si>
    <t>停車場</t>
  </si>
  <si>
    <t xml:space="preserve">高雄市立鼓山高級中學場所使用申請書
</t>
    <phoneticPr fontId="1" type="noConversion"/>
  </si>
  <si>
    <t>使用場地</t>
  </si>
  <si>
    <t>申請日期</t>
    <phoneticPr fontId="1" type="noConversion"/>
  </si>
  <si>
    <t>活動名稱</t>
  </si>
  <si>
    <t>參加人數</t>
  </si>
  <si>
    <t>用途說明</t>
  </si>
  <si>
    <t>※可檢附活動相關資訊</t>
    <phoneticPr fontId="1" type="noConversion"/>
  </si>
  <si>
    <t>使用日期/時間</t>
  </si>
  <si>
    <r>
      <t>年   月   日   時   分</t>
    </r>
    <r>
      <rPr>
        <sz val="12"/>
        <color rgb="FF000000"/>
        <rFont val="標楷體"/>
        <family val="4"/>
        <charset val="136"/>
      </rPr>
      <t xml:space="preserve">至    </t>
    </r>
    <r>
      <rPr>
        <sz val="12"/>
        <color theme="1"/>
        <rFont val="標楷體"/>
        <family val="4"/>
        <charset val="136"/>
      </rPr>
      <t>年    月    日   時   分</t>
    </r>
    <phoneticPr fontId="1" type="noConversion"/>
  </si>
  <si>
    <t>合計</t>
    <phoneticPr fontId="1" type="noConversion"/>
  </si>
  <si>
    <t>小時</t>
    <phoneticPr fontId="1" type="noConversion"/>
  </si>
  <si>
    <t>時段</t>
    <phoneticPr fontId="1" type="noConversion"/>
  </si>
  <si>
    <t>※費用以時段計，每一時段為2小時
未滿1小時，以1小時計</t>
    <phoneticPr fontId="1" type="noConversion"/>
  </si>
  <si>
    <t>申請人資料</t>
  </si>
  <si>
    <r>
      <t>茲向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貴校借用場地，自應遵守貴校場所使用管理須知之規定，如有違背願立即停止使用，並接受有關機關取締處理，如有發生違法行為，申請人並願負連帶責任，絕無異議。</t>
    </r>
  </si>
  <si>
    <r>
      <t>此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致</t>
    </r>
  </si>
  <si>
    <t>高雄市立鼓山高級中學</t>
  </si>
  <si>
    <r>
      <t>申請單位：　　　　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標楷體"/>
        <family val="4"/>
        <charset val="136"/>
      </rPr>
      <t>　負責人姓名：　　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　　</t>
    </r>
    <phoneticPr fontId="1" type="noConversion"/>
  </si>
  <si>
    <r>
      <t>申請人姓名：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　　　　　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　　　</t>
    </r>
  </si>
  <si>
    <r>
      <t>身分證字號：　　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　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　　　　　</t>
    </r>
    <phoneticPr fontId="1" type="noConversion"/>
  </si>
  <si>
    <r>
      <t>聯絡地址：　　　　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　　　　　　　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標楷體"/>
        <family val="4"/>
        <charset val="136"/>
      </rPr>
      <t>　　　　　</t>
    </r>
  </si>
  <si>
    <r>
      <t>聯絡電話：</t>
    </r>
    <r>
      <rPr>
        <sz val="12"/>
        <color theme="1"/>
        <rFont val="Times New Roman"/>
        <family val="1"/>
      </rPr>
      <t xml:space="preserve">(O) </t>
    </r>
    <r>
      <rPr>
        <sz val="12"/>
        <color theme="1"/>
        <rFont val="標楷體"/>
        <family val="4"/>
        <charset val="136"/>
      </rPr>
      <t xml:space="preserve">　　　　　  </t>
    </r>
    <r>
      <rPr>
        <sz val="12"/>
        <color theme="1"/>
        <rFont val="Times New Roman"/>
        <family val="1"/>
      </rPr>
      <t xml:space="preserve">(M)         </t>
    </r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　</t>
    </r>
    <phoneticPr fontId="1" type="noConversion"/>
  </si>
  <si>
    <t>保證金退款</t>
    <phoneticPr fontId="1" type="noConversion"/>
  </si>
  <si>
    <t xml:space="preserve">          銀行/郵局      分行，帳號：</t>
    <phoneticPr fontId="1" type="noConversion"/>
  </si>
  <si>
    <t>戶名</t>
  </si>
  <si>
    <r>
      <rPr>
        <b/>
        <sz val="8"/>
        <color theme="1"/>
        <rFont val="標楷體"/>
        <family val="4"/>
        <charset val="136"/>
      </rPr>
      <t>※退款注意事項※</t>
    </r>
    <r>
      <rPr>
        <sz val="8"/>
        <color theme="1"/>
        <rFont val="標楷體"/>
        <family val="4"/>
        <charset val="136"/>
      </rPr>
      <t xml:space="preserve">
</t>
    </r>
    <r>
      <rPr>
        <b/>
        <sz val="8"/>
        <color theme="1"/>
        <rFont val="標楷體"/>
        <family val="4"/>
        <charset val="136"/>
      </rPr>
      <t>1.匯款：保證金「退款帳戶戶名」必須與「申請單位」一致
2.現金：請攜帶「申請單位」大小章至本校出納組辦理退費</t>
    </r>
    <phoneticPr fontId="1" type="noConversion"/>
  </si>
  <si>
    <t>匯款資訊</t>
    <phoneticPr fontId="1" type="noConversion"/>
  </si>
  <si>
    <r>
      <rPr>
        <sz val="12"/>
        <color theme="1"/>
        <rFont val="標楷體"/>
        <family val="4"/>
        <charset val="136"/>
      </rPr>
      <t>銀行：高雄銀行鼓山分行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代碼：</t>
    </r>
    <r>
      <rPr>
        <sz val="12"/>
        <color theme="1"/>
        <rFont val="Times New Roman"/>
        <family val="1"/>
      </rPr>
      <t xml:space="preserve">0162195)
</t>
    </r>
    <r>
      <rPr>
        <sz val="12"/>
        <color theme="1"/>
        <rFont val="標楷體"/>
        <family val="4"/>
        <charset val="136"/>
      </rPr>
      <t>戶名：高雄市立鼓山高級中學
帳號：</t>
    </r>
    <r>
      <rPr>
        <sz val="12"/>
        <color theme="1"/>
        <rFont val="Times New Roman"/>
        <family val="1"/>
      </rPr>
      <t>219103074012</t>
    </r>
    <phoneticPr fontId="1" type="noConversion"/>
  </si>
  <si>
    <t>繳交費用</t>
  </si>
  <si>
    <t>本校核定</t>
    <phoneticPr fontId="1" type="noConversion"/>
  </si>
  <si>
    <t>時段(E)</t>
    <phoneticPr fontId="1" type="noConversion"/>
  </si>
  <si>
    <t>倍率(F)</t>
    <phoneticPr fontId="1" type="noConversion"/>
  </si>
  <si>
    <t>場地費(A)</t>
    <phoneticPr fontId="1" type="noConversion"/>
  </si>
  <si>
    <t>元</t>
  </si>
  <si>
    <t>照明(B)</t>
    <phoneticPr fontId="1" type="noConversion"/>
  </si>
  <si>
    <t>冷氣(C)</t>
    <phoneticPr fontId="1" type="noConversion"/>
  </si>
  <si>
    <t>清潔管理費(D)</t>
    <phoneticPr fontId="1" type="noConversion"/>
  </si>
  <si>
    <r>
      <t>保證金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(G)</t>
    </r>
    <phoneticPr fontId="1" type="noConversion"/>
  </si>
  <si>
    <r>
      <t xml:space="preserve">共計
</t>
    </r>
    <r>
      <rPr>
        <sz val="8"/>
        <color theme="1"/>
        <rFont val="標楷體"/>
        <family val="4"/>
        <charset val="136"/>
      </rPr>
      <t>(A+B+C+D)*E*F+G</t>
    </r>
    <phoneticPr fontId="1" type="noConversion"/>
  </si>
  <si>
    <t>承辦人</t>
  </si>
  <si>
    <t>單位主管</t>
  </si>
  <si>
    <t>校長</t>
  </si>
  <si>
    <t>費用預估</t>
    <phoneticPr fontId="1" type="noConversion"/>
  </si>
  <si>
    <t>弘毅樓視聽教室</t>
    <phoneticPr fontId="1" type="noConversion"/>
  </si>
  <si>
    <t>1120322更新版(請於淺黃底部分輸入選項與使用小時即可列印申請)</t>
    <phoneticPr fontId="1" type="noConversion"/>
  </si>
  <si>
    <t>5樓半圓形會議室</t>
    <phoneticPr fontId="1" type="noConversion"/>
  </si>
  <si>
    <t>2樓會議室</t>
    <phoneticPr fontId="1" type="noConversion"/>
  </si>
  <si>
    <t>活動中心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</si>
</sst>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#,##0.0_ "/>
    <numFmt numFmtId="178" formatCode="_-* #,##0.0_-;\-* #,##0.0_-;_-* &quot;-&quot;??_-;_-@_-"/>
    <numFmt numFmtId="179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u/>
      <sz val="8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sz val="2"/>
      <color theme="1"/>
      <name val="Times New Roman"/>
      <family val="1"/>
    </font>
    <font>
      <b/>
      <sz val="12"/>
      <color theme="1"/>
      <name val="cjkFonts 全瀨體"/>
      <family val="3"/>
      <charset val="136"/>
    </font>
    <font>
      <sz val="12"/>
      <color theme="1"/>
      <name val="cjkFonts 全瀨體"/>
      <family val="3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6" fillId="11" borderId="1" xfId="0" applyFont="1" applyFill="1" applyBorder="1" applyAlignment="1">
      <alignment horizontal="justify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Protection="1">
      <alignment vertical="center"/>
    </xf>
    <xf numFmtId="0" fontId="16" fillId="10" borderId="15" xfId="0" applyNumberFormat="1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6" fillId="8" borderId="6" xfId="0" applyFont="1" applyFill="1" applyBorder="1" applyProtection="1">
      <alignment vertical="center"/>
    </xf>
    <xf numFmtId="0" fontId="16" fillId="8" borderId="16" xfId="0" applyNumberFormat="1" applyFont="1" applyFill="1" applyBorder="1" applyAlignment="1" applyProtection="1">
      <alignment horizontal="center" vertical="center"/>
    </xf>
    <xf numFmtId="43" fontId="17" fillId="8" borderId="7" xfId="1" applyNumberFormat="1" applyFont="1" applyFill="1" applyBorder="1" applyProtection="1">
      <alignment vertical="center"/>
    </xf>
    <xf numFmtId="176" fontId="16" fillId="0" borderId="4" xfId="0" applyNumberFormat="1" applyFont="1" applyFill="1" applyBorder="1" applyProtection="1">
      <alignment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179" fontId="17" fillId="0" borderId="5" xfId="1" applyNumberFormat="1" applyFont="1" applyFill="1" applyBorder="1" applyProtection="1">
      <alignment vertical="center"/>
    </xf>
    <xf numFmtId="176" fontId="16" fillId="0" borderId="8" xfId="0" applyNumberFormat="1" applyFont="1" applyFill="1" applyBorder="1" applyProtection="1">
      <alignment vertical="center"/>
    </xf>
    <xf numFmtId="0" fontId="16" fillId="0" borderId="17" xfId="0" applyNumberFormat="1" applyFont="1" applyFill="1" applyBorder="1" applyAlignment="1" applyProtection="1">
      <alignment horizontal="center" vertical="center"/>
    </xf>
    <xf numFmtId="179" fontId="17" fillId="0" borderId="9" xfId="1" applyNumberFormat="1" applyFont="1" applyFill="1" applyBorder="1" applyProtection="1">
      <alignment vertical="center"/>
    </xf>
    <xf numFmtId="176" fontId="16" fillId="0" borderId="8" xfId="0" applyNumberFormat="1" applyFont="1" applyFill="1" applyBorder="1" applyAlignment="1" applyProtection="1">
      <alignment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178" fontId="17" fillId="0" borderId="9" xfId="1" applyNumberFormat="1" applyFont="1" applyFill="1" applyBorder="1" applyProtection="1">
      <alignment vertical="center"/>
    </xf>
    <xf numFmtId="176" fontId="16" fillId="2" borderId="8" xfId="0" applyNumberFormat="1" applyFont="1" applyFill="1" applyBorder="1" applyAlignment="1" applyProtection="1">
      <alignment vertical="center" wrapText="1"/>
    </xf>
    <xf numFmtId="0" fontId="16" fillId="2" borderId="17" xfId="0" applyNumberFormat="1" applyFont="1" applyFill="1" applyBorder="1" applyAlignment="1" applyProtection="1">
      <alignment horizontal="center" vertical="center" wrapText="1"/>
    </xf>
    <xf numFmtId="43" fontId="17" fillId="2" borderId="9" xfId="1" applyNumberFormat="1" applyFont="1" applyFill="1" applyBorder="1" applyProtection="1">
      <alignment vertical="center"/>
    </xf>
    <xf numFmtId="179" fontId="17" fillId="0" borderId="9" xfId="1" applyNumberFormat="1" applyFont="1" applyFill="1" applyBorder="1" applyAlignment="1" applyProtection="1">
      <alignment vertical="center" wrapText="1"/>
    </xf>
    <xf numFmtId="176" fontId="16" fillId="5" borderId="8" xfId="0" applyNumberFormat="1" applyFont="1" applyFill="1" applyBorder="1" applyAlignment="1" applyProtection="1">
      <alignment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179" fontId="17" fillId="5" borderId="9" xfId="1" applyNumberFormat="1" applyFont="1" applyFill="1" applyBorder="1" applyProtection="1">
      <alignment vertical="center"/>
    </xf>
    <xf numFmtId="176" fontId="16" fillId="3" borderId="8" xfId="0" applyNumberFormat="1" applyFont="1" applyFill="1" applyBorder="1" applyAlignment="1" applyProtection="1">
      <alignment vertical="center" wrapText="1"/>
    </xf>
    <xf numFmtId="0" fontId="16" fillId="3" borderId="17" xfId="0" applyNumberFormat="1" applyFont="1" applyFill="1" applyBorder="1" applyAlignment="1" applyProtection="1">
      <alignment horizontal="center" vertical="center" wrapText="1"/>
    </xf>
    <xf numFmtId="179" fontId="17" fillId="3" borderId="9" xfId="1" applyNumberFormat="1" applyFont="1" applyFill="1" applyBorder="1" applyProtection="1">
      <alignment vertical="center"/>
    </xf>
    <xf numFmtId="0" fontId="16" fillId="6" borderId="8" xfId="0" applyFont="1" applyFill="1" applyBorder="1" applyProtection="1">
      <alignment vertical="center"/>
    </xf>
    <xf numFmtId="0" fontId="16" fillId="6" borderId="17" xfId="0" applyNumberFormat="1" applyFont="1" applyFill="1" applyBorder="1" applyAlignment="1" applyProtection="1">
      <alignment horizontal="center" vertical="center"/>
    </xf>
    <xf numFmtId="179" fontId="17" fillId="6" borderId="9" xfId="1" applyNumberFormat="1" applyFont="1" applyFill="1" applyBorder="1" applyProtection="1">
      <alignment vertical="center"/>
    </xf>
    <xf numFmtId="0" fontId="16" fillId="7" borderId="6" xfId="0" applyFont="1" applyFill="1" applyBorder="1" applyProtection="1">
      <alignment vertical="center"/>
    </xf>
    <xf numFmtId="0" fontId="16" fillId="7" borderId="16" xfId="0" applyNumberFormat="1" applyFont="1" applyFill="1" applyBorder="1" applyAlignment="1" applyProtection="1">
      <alignment horizontal="center" vertical="center"/>
    </xf>
    <xf numFmtId="179" fontId="17" fillId="7" borderId="7" xfId="1" applyNumberFormat="1" applyFont="1" applyFill="1" applyBorder="1" applyProtection="1">
      <alignment vertical="center"/>
    </xf>
    <xf numFmtId="179" fontId="17" fillId="0" borderId="0" xfId="0" applyNumberFormat="1" applyFont="1" applyProtection="1">
      <alignment vertical="center"/>
    </xf>
    <xf numFmtId="0" fontId="17" fillId="0" borderId="0" xfId="0" applyNumberFormat="1" applyFont="1" applyAlignment="1" applyProtection="1">
      <alignment horizontal="center" vertical="center"/>
    </xf>
    <xf numFmtId="0" fontId="17" fillId="0" borderId="2" xfId="0" applyFont="1" applyFill="1" applyBorder="1">
      <alignment vertical="center"/>
    </xf>
    <xf numFmtId="0" fontId="16" fillId="8" borderId="4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8" borderId="3" xfId="0" applyFont="1" applyFill="1" applyBorder="1">
      <alignment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176" fontId="17" fillId="0" borderId="12" xfId="0" applyNumberFormat="1" applyFont="1" applyFill="1" applyBorder="1">
      <alignment vertical="center"/>
    </xf>
    <xf numFmtId="176" fontId="17" fillId="0" borderId="8" xfId="0" applyNumberFormat="1" applyFont="1" applyBorder="1">
      <alignment vertical="center"/>
    </xf>
    <xf numFmtId="176" fontId="17" fillId="0" borderId="1" xfId="0" applyNumberFormat="1" applyFont="1" applyBorder="1">
      <alignment vertical="center"/>
    </xf>
    <xf numFmtId="176" fontId="17" fillId="0" borderId="9" xfId="0" applyNumberFormat="1" applyFont="1" applyBorder="1">
      <alignment vertical="center"/>
    </xf>
    <xf numFmtId="176" fontId="17" fillId="0" borderId="0" xfId="0" applyNumberFormat="1" applyFont="1">
      <alignment vertical="center"/>
    </xf>
    <xf numFmtId="176" fontId="17" fillId="0" borderId="13" xfId="0" applyNumberFormat="1" applyFont="1" applyFill="1" applyBorder="1">
      <alignment vertical="center"/>
    </xf>
    <xf numFmtId="176" fontId="17" fillId="2" borderId="13" xfId="0" applyNumberFormat="1" applyFont="1" applyFill="1" applyBorder="1" applyAlignment="1">
      <alignment vertical="center" wrapText="1"/>
    </xf>
    <xf numFmtId="176" fontId="17" fillId="2" borderId="8" xfId="0" applyNumberFormat="1" applyFont="1" applyFill="1" applyBorder="1">
      <alignment vertical="center"/>
    </xf>
    <xf numFmtId="177" fontId="17" fillId="2" borderId="1" xfId="0" applyNumberFormat="1" applyFont="1" applyFill="1" applyBorder="1">
      <alignment vertical="center"/>
    </xf>
    <xf numFmtId="176" fontId="17" fillId="2" borderId="1" xfId="0" applyNumberFormat="1" applyFont="1" applyFill="1" applyBorder="1">
      <alignment vertical="center"/>
    </xf>
    <xf numFmtId="176" fontId="17" fillId="2" borderId="9" xfId="0" applyNumberFormat="1" applyFont="1" applyFill="1" applyBorder="1">
      <alignment vertical="center"/>
    </xf>
    <xf numFmtId="176" fontId="17" fillId="9" borderId="13" xfId="0" applyNumberFormat="1" applyFont="1" applyFill="1" applyBorder="1" applyAlignment="1">
      <alignment vertical="center" wrapText="1"/>
    </xf>
    <xf numFmtId="176" fontId="17" fillId="9" borderId="8" xfId="0" applyNumberFormat="1" applyFont="1" applyFill="1" applyBorder="1">
      <alignment vertical="center"/>
    </xf>
    <xf numFmtId="176" fontId="17" fillId="9" borderId="1" xfId="0" applyNumberFormat="1" applyFont="1" applyFill="1" applyBorder="1">
      <alignment vertical="center"/>
    </xf>
    <xf numFmtId="176" fontId="17" fillId="9" borderId="9" xfId="0" applyNumberFormat="1" applyFont="1" applyFill="1" applyBorder="1">
      <alignment vertical="center"/>
    </xf>
    <xf numFmtId="176" fontId="17" fillId="5" borderId="13" xfId="0" applyNumberFormat="1" applyFont="1" applyFill="1" applyBorder="1" applyAlignment="1">
      <alignment vertical="center" wrapText="1"/>
    </xf>
    <xf numFmtId="176" fontId="17" fillId="5" borderId="8" xfId="0" applyNumberFormat="1" applyFont="1" applyFill="1" applyBorder="1">
      <alignment vertical="center"/>
    </xf>
    <xf numFmtId="176" fontId="17" fillId="5" borderId="1" xfId="0" applyNumberFormat="1" applyFont="1" applyFill="1" applyBorder="1">
      <alignment vertical="center"/>
    </xf>
    <xf numFmtId="176" fontId="17" fillId="5" borderId="9" xfId="0" applyNumberFormat="1" applyFont="1" applyFill="1" applyBorder="1">
      <alignment vertical="center"/>
    </xf>
    <xf numFmtId="176" fontId="17" fillId="3" borderId="13" xfId="0" applyNumberFormat="1" applyFont="1" applyFill="1" applyBorder="1" applyAlignment="1">
      <alignment vertical="center" wrapText="1"/>
    </xf>
    <xf numFmtId="176" fontId="17" fillId="3" borderId="8" xfId="0" applyNumberFormat="1" applyFont="1" applyFill="1" applyBorder="1">
      <alignment vertical="center"/>
    </xf>
    <xf numFmtId="176" fontId="17" fillId="3" borderId="1" xfId="0" applyNumberFormat="1" applyFont="1" applyFill="1" applyBorder="1">
      <alignment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17" fillId="3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>
      <alignment vertical="center"/>
    </xf>
    <xf numFmtId="176" fontId="17" fillId="6" borderId="8" xfId="0" applyNumberFormat="1" applyFont="1" applyFill="1" applyBorder="1">
      <alignment vertical="center"/>
    </xf>
    <xf numFmtId="176" fontId="17" fillId="6" borderId="1" xfId="0" applyNumberFormat="1" applyFont="1" applyFill="1" applyBorder="1">
      <alignment vertical="center"/>
    </xf>
    <xf numFmtId="176" fontId="17" fillId="6" borderId="9" xfId="0" applyNumberFormat="1" applyFont="1" applyFill="1" applyBorder="1">
      <alignment vertical="center"/>
    </xf>
    <xf numFmtId="0" fontId="17" fillId="7" borderId="13" xfId="0" applyFont="1" applyFill="1" applyBorder="1">
      <alignment vertical="center"/>
    </xf>
    <xf numFmtId="176" fontId="17" fillId="7" borderId="8" xfId="0" applyNumberFormat="1" applyFont="1" applyFill="1" applyBorder="1">
      <alignment vertical="center"/>
    </xf>
    <xf numFmtId="176" fontId="17" fillId="7" borderId="1" xfId="0" applyNumberFormat="1" applyFont="1" applyFill="1" applyBorder="1">
      <alignment vertical="center"/>
    </xf>
    <xf numFmtId="176" fontId="17" fillId="7" borderId="1" xfId="0" applyNumberFormat="1" applyFont="1" applyFill="1" applyBorder="1" applyAlignment="1">
      <alignment horizontal="right" vertical="center"/>
    </xf>
    <xf numFmtId="176" fontId="17" fillId="7" borderId="9" xfId="0" applyNumberFormat="1" applyFont="1" applyFill="1" applyBorder="1" applyAlignment="1">
      <alignment horizontal="right" vertical="center"/>
    </xf>
    <xf numFmtId="0" fontId="17" fillId="4" borderId="14" xfId="0" applyFont="1" applyFill="1" applyBorder="1">
      <alignment vertical="center"/>
    </xf>
    <xf numFmtId="0" fontId="17" fillId="4" borderId="6" xfId="0" applyFont="1" applyFill="1" applyBorder="1">
      <alignment vertical="center"/>
    </xf>
    <xf numFmtId="0" fontId="17" fillId="4" borderId="11" xfId="0" applyFont="1" applyFill="1" applyBorder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7" xfId="0" applyFont="1" applyFill="1" applyBorder="1">
      <alignment vertical="center"/>
    </xf>
    <xf numFmtId="0" fontId="17" fillId="0" borderId="0" xfId="0" applyFont="1" applyFill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13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13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12" borderId="19" xfId="0" applyFont="1" applyFill="1" applyBorder="1" applyAlignment="1">
      <alignment horizontal="center" vertical="center" wrapText="1"/>
    </xf>
    <xf numFmtId="176" fontId="6" fillId="12" borderId="19" xfId="0" applyNumberFormat="1" applyFont="1" applyFill="1" applyBorder="1" applyAlignment="1" applyProtection="1">
      <alignment horizontal="center" vertical="center" wrapText="1"/>
      <protection hidden="1"/>
    </xf>
    <xf numFmtId="176" fontId="6" fillId="1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31" xfId="0" applyFont="1" applyFill="1" applyBorder="1" applyAlignment="1">
      <alignment horizontal="right" vertical="center" wrapText="1"/>
    </xf>
    <xf numFmtId="0" fontId="6" fillId="12" borderId="19" xfId="0" applyFont="1" applyFill="1" applyBorder="1" applyAlignment="1">
      <alignment horizontal="right" vertical="center" wrapText="1"/>
    </xf>
    <xf numFmtId="0" fontId="6" fillId="12" borderId="32" xfId="0" applyFont="1" applyFill="1" applyBorder="1" applyAlignment="1">
      <alignment horizontal="right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7" fontId="6" fillId="13" borderId="22" xfId="0" applyNumberFormat="1" applyFont="1" applyFill="1" applyBorder="1" applyAlignment="1" applyProtection="1">
      <alignment horizontal="center" vertical="center" wrapText="1"/>
      <protection hidden="1"/>
    </xf>
    <xf numFmtId="177" fontId="6" fillId="13" borderId="2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6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 indent="5"/>
    </xf>
    <xf numFmtId="0" fontId="6" fillId="0" borderId="20" xfId="0" applyFont="1" applyBorder="1" applyAlignment="1">
      <alignment horizontal="left" vertical="center" wrapText="1" indent="7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CC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13</xdr:col>
      <xdr:colOff>134580</xdr:colOff>
      <xdr:row>14</xdr:row>
      <xdr:rowOff>5040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8500DB6-F8A2-4AD8-B1B2-47F7E8D89D76}"/>
            </a:ext>
          </a:extLst>
        </xdr:cNvPr>
        <xdr:cNvSpPr/>
      </xdr:nvSpPr>
      <xdr:spPr>
        <a:xfrm>
          <a:off x="4465320" y="3794760"/>
          <a:ext cx="828000" cy="828000"/>
        </a:xfrm>
        <a:prstGeom prst="rect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大章</a:t>
          </a:r>
          <a:endParaRPr lang="en-US" altLang="zh-TW" sz="1100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13</xdr:col>
      <xdr:colOff>236220</xdr:colOff>
      <xdr:row>12</xdr:row>
      <xdr:rowOff>13680</xdr:rowOff>
    </xdr:from>
    <xdr:to>
      <xdr:col>15</xdr:col>
      <xdr:colOff>212340</xdr:colOff>
      <xdr:row>14</xdr:row>
      <xdr:rowOff>5040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8F285CBB-9389-40FA-9FDD-76BB06B56F42}"/>
            </a:ext>
          </a:extLst>
        </xdr:cNvPr>
        <xdr:cNvSpPr/>
      </xdr:nvSpPr>
      <xdr:spPr>
        <a:xfrm>
          <a:off x="5394960" y="4082760"/>
          <a:ext cx="540000" cy="540000"/>
        </a:xfrm>
        <a:prstGeom prst="rect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小章</a:t>
          </a:r>
          <a:endParaRPr lang="en-US" altLang="zh-TW" sz="1100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tabSelected="1" topLeftCell="A18" zoomScaleNormal="100" workbookViewId="0">
      <selection activeCell="G26" sqref="G26:P26"/>
    </sheetView>
  </sheetViews>
  <sheetFormatPr defaultRowHeight="16.2" x14ac:dyDescent="0.3"/>
  <cols>
    <col min="1" max="2" width="8.109375" customWidth="1"/>
    <col min="3" max="3" width="7.6640625" customWidth="1"/>
    <col min="4" max="4" width="10.21875" customWidth="1"/>
    <col min="5" max="5" width="7.6640625" customWidth="1"/>
    <col min="6" max="6" width="9.88671875" customWidth="1"/>
    <col min="7" max="7" width="4.44140625" customWidth="1"/>
    <col min="8" max="12" width="3" customWidth="1"/>
    <col min="13" max="16" width="4.109375" customWidth="1"/>
  </cols>
  <sheetData>
    <row r="1" spans="1:16" ht="27" customHeight="1" x14ac:dyDescent="0.3">
      <c r="A1" s="138" t="s">
        <v>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15.6" customHeight="1" x14ac:dyDescent="0.3">
      <c r="A2" s="139" t="s">
        <v>77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27" customHeight="1" x14ac:dyDescent="0.3">
      <c r="A3" s="108" t="s">
        <v>34</v>
      </c>
      <c r="B3" s="108"/>
      <c r="C3" s="141" t="s">
        <v>80</v>
      </c>
      <c r="D3" s="141"/>
      <c r="E3" s="141"/>
      <c r="F3" s="1" t="s">
        <v>35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27" customHeight="1" x14ac:dyDescent="0.3">
      <c r="A4" s="108" t="s">
        <v>36</v>
      </c>
      <c r="B4" s="108"/>
      <c r="C4" s="137"/>
      <c r="D4" s="137"/>
      <c r="E4" s="137"/>
      <c r="F4" s="137"/>
      <c r="G4" s="137"/>
      <c r="H4" s="108" t="s">
        <v>37</v>
      </c>
      <c r="I4" s="108"/>
      <c r="J4" s="108"/>
      <c r="K4" s="108"/>
      <c r="L4" s="108"/>
      <c r="M4" s="137"/>
      <c r="N4" s="137"/>
      <c r="O4" s="137"/>
      <c r="P4" s="137"/>
    </row>
    <row r="5" spans="1:16" ht="27" customHeight="1" x14ac:dyDescent="0.3">
      <c r="A5" s="108" t="s">
        <v>38</v>
      </c>
      <c r="B5" s="108"/>
      <c r="C5" s="133" t="s">
        <v>39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25.2" customHeight="1" x14ac:dyDescent="0.3">
      <c r="A6" s="135" t="s">
        <v>40</v>
      </c>
      <c r="B6" s="135"/>
      <c r="C6" s="96" t="s">
        <v>41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ht="27.6" customHeight="1" x14ac:dyDescent="0.3">
      <c r="A7" s="135"/>
      <c r="B7" s="135"/>
      <c r="C7" s="7" t="s">
        <v>42</v>
      </c>
      <c r="D7" s="9">
        <v>24</v>
      </c>
      <c r="E7" s="7" t="s">
        <v>43</v>
      </c>
      <c r="F7" s="8">
        <f>D7/2</f>
        <v>12</v>
      </c>
      <c r="G7" s="96" t="s">
        <v>44</v>
      </c>
      <c r="H7" s="96"/>
      <c r="I7" s="96"/>
      <c r="J7" s="136" t="s">
        <v>45</v>
      </c>
      <c r="K7" s="136"/>
      <c r="L7" s="136"/>
      <c r="M7" s="136"/>
      <c r="N7" s="136"/>
      <c r="O7" s="136"/>
      <c r="P7" s="136"/>
    </row>
    <row r="8" spans="1:16" ht="57.6" customHeight="1" x14ac:dyDescent="0.3">
      <c r="A8" s="108" t="s">
        <v>46</v>
      </c>
      <c r="B8" s="108"/>
      <c r="C8" s="128" t="s">
        <v>47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 ht="21.6" customHeight="1" x14ac:dyDescent="0.3">
      <c r="A9" s="108"/>
      <c r="B9" s="108"/>
      <c r="C9" s="129" t="s">
        <v>48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</row>
    <row r="10" spans="1:16" ht="21.6" customHeight="1" x14ac:dyDescent="0.3">
      <c r="A10" s="108"/>
      <c r="B10" s="108"/>
      <c r="C10" s="130" t="s">
        <v>49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</row>
    <row r="11" spans="1:16" ht="21.6" customHeight="1" x14ac:dyDescent="0.3">
      <c r="A11" s="108"/>
      <c r="B11" s="108"/>
      <c r="C11" s="131" t="s">
        <v>50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1:16" ht="21.6" customHeight="1" x14ac:dyDescent="0.3">
      <c r="A12" s="108"/>
      <c r="B12" s="108"/>
      <c r="C12" s="131" t="s">
        <v>51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1:16" ht="21.6" customHeight="1" x14ac:dyDescent="0.3">
      <c r="A13" s="108"/>
      <c r="B13" s="108"/>
      <c r="C13" s="131" t="s">
        <v>52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1:16" ht="21.6" customHeight="1" x14ac:dyDescent="0.3">
      <c r="A14" s="108"/>
      <c r="B14" s="108"/>
      <c r="C14" s="131" t="s">
        <v>53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 ht="21.6" customHeight="1" x14ac:dyDescent="0.3">
      <c r="A15" s="108"/>
      <c r="B15" s="108"/>
      <c r="C15" s="132" t="s">
        <v>54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 ht="22.2" hidden="1" customHeight="1" x14ac:dyDescent="0.3">
      <c r="A16" s="108" t="s">
        <v>55</v>
      </c>
      <c r="B16" s="108"/>
      <c r="C16" s="123" t="s">
        <v>56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  <row r="17" spans="1:16" ht="22.2" hidden="1" customHeight="1" x14ac:dyDescent="0.3">
      <c r="A17" s="108"/>
      <c r="B17" s="108"/>
      <c r="C17" s="124" t="s">
        <v>57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16" ht="40.950000000000003" customHeight="1" thickBot="1" x14ac:dyDescent="0.35">
      <c r="A18" s="108"/>
      <c r="B18" s="108"/>
      <c r="C18" s="125" t="s">
        <v>58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16" ht="26.4" hidden="1" customHeight="1" x14ac:dyDescent="0.3">
      <c r="A19" s="108" t="s">
        <v>59</v>
      </c>
      <c r="B19" s="108"/>
      <c r="C19" s="126" t="s">
        <v>60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</row>
    <row r="20" spans="1:16" ht="26.4" hidden="1" customHeight="1" thickBot="1" x14ac:dyDescent="0.35">
      <c r="A20" s="108"/>
      <c r="B20" s="108"/>
      <c r="C20" s="126"/>
      <c r="D20" s="126"/>
      <c r="E20" s="126"/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  <row r="21" spans="1:16" ht="21.6" customHeight="1" x14ac:dyDescent="0.3">
      <c r="A21" s="108" t="s">
        <v>61</v>
      </c>
      <c r="B21" s="108"/>
      <c r="C21" s="110" t="s">
        <v>75</v>
      </c>
      <c r="D21" s="110"/>
      <c r="E21" s="110"/>
      <c r="F21" s="111"/>
      <c r="G21" s="112" t="s">
        <v>62</v>
      </c>
      <c r="H21" s="113"/>
      <c r="I21" s="113"/>
      <c r="J21" s="113"/>
      <c r="K21" s="113"/>
      <c r="L21" s="113"/>
      <c r="M21" s="113"/>
      <c r="N21" s="113"/>
      <c r="O21" s="113"/>
      <c r="P21" s="114"/>
    </row>
    <row r="22" spans="1:16" ht="19.95" customHeight="1" x14ac:dyDescent="0.3">
      <c r="A22" s="108"/>
      <c r="B22" s="108"/>
      <c r="C22" s="115" t="s">
        <v>63</v>
      </c>
      <c r="D22" s="116"/>
      <c r="E22" s="117">
        <f>F7</f>
        <v>12</v>
      </c>
      <c r="F22" s="118"/>
      <c r="G22" s="119"/>
      <c r="H22" s="120"/>
      <c r="I22" s="120"/>
      <c r="J22" s="120"/>
      <c r="K22" s="120"/>
      <c r="L22" s="120"/>
      <c r="M22" s="120"/>
      <c r="N22" s="120"/>
      <c r="O22" s="120"/>
      <c r="P22" s="121"/>
    </row>
    <row r="23" spans="1:16" ht="19.95" customHeight="1" x14ac:dyDescent="0.3">
      <c r="A23" s="108"/>
      <c r="B23" s="108"/>
      <c r="C23" s="96" t="s">
        <v>64</v>
      </c>
      <c r="D23" s="96"/>
      <c r="E23" s="122">
        <f>HLOOKUP($C$3,收費標準!$B$1:$L$15,7,0)</f>
        <v>1.4</v>
      </c>
      <c r="F23" s="117"/>
      <c r="G23" s="119"/>
      <c r="H23" s="120"/>
      <c r="I23" s="120"/>
      <c r="J23" s="120"/>
      <c r="K23" s="120"/>
      <c r="L23" s="120"/>
      <c r="M23" s="120"/>
      <c r="N23" s="120"/>
      <c r="O23" s="120"/>
      <c r="P23" s="121"/>
    </row>
    <row r="24" spans="1:16" ht="19.95" customHeight="1" x14ac:dyDescent="0.3">
      <c r="A24" s="108"/>
      <c r="B24" s="108"/>
      <c r="C24" s="96" t="s">
        <v>65</v>
      </c>
      <c r="D24" s="96"/>
      <c r="E24" s="97">
        <f>HLOOKUP($C$3,收費標準!$B$1:$L$15,3,0)</f>
        <v>500</v>
      </c>
      <c r="F24" s="98"/>
      <c r="G24" s="99" t="s">
        <v>66</v>
      </c>
      <c r="H24" s="100"/>
      <c r="I24" s="100"/>
      <c r="J24" s="100"/>
      <c r="K24" s="100"/>
      <c r="L24" s="100"/>
      <c r="M24" s="100"/>
      <c r="N24" s="100"/>
      <c r="O24" s="100"/>
      <c r="P24" s="101"/>
    </row>
    <row r="25" spans="1:16" ht="19.95" customHeight="1" x14ac:dyDescent="0.3">
      <c r="A25" s="108"/>
      <c r="B25" s="108"/>
      <c r="C25" s="96" t="s">
        <v>67</v>
      </c>
      <c r="D25" s="96"/>
      <c r="E25" s="97">
        <f>HLOOKUP($C$3,收費標準!$B$1:$L$15,4,0)</f>
        <v>400</v>
      </c>
      <c r="F25" s="98"/>
      <c r="G25" s="99" t="s">
        <v>66</v>
      </c>
      <c r="H25" s="100"/>
      <c r="I25" s="100"/>
      <c r="J25" s="100"/>
      <c r="K25" s="100"/>
      <c r="L25" s="100"/>
      <c r="M25" s="100"/>
      <c r="N25" s="100"/>
      <c r="O25" s="100"/>
      <c r="P25" s="101"/>
    </row>
    <row r="26" spans="1:16" ht="19.95" customHeight="1" x14ac:dyDescent="0.3">
      <c r="A26" s="108"/>
      <c r="B26" s="108"/>
      <c r="C26" s="96" t="s">
        <v>68</v>
      </c>
      <c r="D26" s="96"/>
      <c r="E26" s="97">
        <f>HLOOKUP($C$3,收費標準!$B$1:$L$15,5,0)</f>
        <v>3000</v>
      </c>
      <c r="F26" s="98"/>
      <c r="G26" s="99" t="s">
        <v>66</v>
      </c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ht="19.95" customHeight="1" x14ac:dyDescent="0.3">
      <c r="A27" s="108"/>
      <c r="B27" s="108"/>
      <c r="C27" s="96" t="s">
        <v>69</v>
      </c>
      <c r="D27" s="96"/>
      <c r="E27" s="97">
        <f>HLOOKUP($C$3,收費標準!$B$1:$L$15,6,0)</f>
        <v>375</v>
      </c>
      <c r="F27" s="98"/>
      <c r="G27" s="99" t="s">
        <v>66</v>
      </c>
      <c r="H27" s="100"/>
      <c r="I27" s="100"/>
      <c r="J27" s="100"/>
      <c r="K27" s="100"/>
      <c r="L27" s="100"/>
      <c r="M27" s="100"/>
      <c r="N27" s="100"/>
      <c r="O27" s="100"/>
      <c r="P27" s="101"/>
    </row>
    <row r="28" spans="1:16" ht="19.95" customHeight="1" x14ac:dyDescent="0.3">
      <c r="A28" s="108"/>
      <c r="B28" s="108"/>
      <c r="C28" s="96" t="s">
        <v>70</v>
      </c>
      <c r="D28" s="96"/>
      <c r="E28" s="97">
        <f>HLOOKUP($C$3,收費標準!$B$1:$L$15,9,0)</f>
        <v>2500</v>
      </c>
      <c r="F28" s="98"/>
      <c r="G28" s="99" t="s">
        <v>66</v>
      </c>
      <c r="H28" s="100"/>
      <c r="I28" s="100"/>
      <c r="J28" s="100"/>
      <c r="K28" s="100"/>
      <c r="L28" s="100"/>
      <c r="M28" s="100"/>
      <c r="N28" s="100"/>
      <c r="O28" s="100"/>
      <c r="P28" s="101"/>
    </row>
    <row r="29" spans="1:16" ht="34.200000000000003" customHeight="1" thickBot="1" x14ac:dyDescent="0.35">
      <c r="A29" s="109"/>
      <c r="B29" s="109"/>
      <c r="C29" s="102" t="s">
        <v>71</v>
      </c>
      <c r="D29" s="102"/>
      <c r="E29" s="103">
        <f>(E24+E25+E26+E27)*E22*E23+E28</f>
        <v>74320</v>
      </c>
      <c r="F29" s="104"/>
      <c r="G29" s="105" t="s">
        <v>66</v>
      </c>
      <c r="H29" s="106"/>
      <c r="I29" s="106"/>
      <c r="J29" s="106"/>
      <c r="K29" s="106"/>
      <c r="L29" s="106"/>
      <c r="M29" s="106"/>
      <c r="N29" s="106"/>
      <c r="O29" s="106"/>
      <c r="P29" s="107"/>
    </row>
    <row r="30" spans="1:16" ht="43.2" customHeight="1" thickBot="1" x14ac:dyDescent="0.35">
      <c r="A30" s="2" t="s">
        <v>72</v>
      </c>
      <c r="B30" s="93"/>
      <c r="C30" s="93"/>
      <c r="D30" s="3" t="s">
        <v>73</v>
      </c>
      <c r="E30" s="93"/>
      <c r="F30" s="93"/>
      <c r="G30" s="93"/>
      <c r="H30" s="93"/>
      <c r="I30" s="94" t="s">
        <v>74</v>
      </c>
      <c r="J30" s="94"/>
      <c r="K30" s="94"/>
      <c r="L30" s="93"/>
      <c r="M30" s="93"/>
      <c r="N30" s="93"/>
      <c r="O30" s="93"/>
      <c r="P30" s="95"/>
    </row>
    <row r="31" spans="1:16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5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</sheetData>
  <sheetProtection sheet="1" objects="1" scenarios="1"/>
  <mergeCells count="61">
    <mergeCell ref="A4:B4"/>
    <mergeCell ref="C4:G4"/>
    <mergeCell ref="H4:L4"/>
    <mergeCell ref="M4:P4"/>
    <mergeCell ref="A1:P1"/>
    <mergeCell ref="A2:P2"/>
    <mergeCell ref="A3:B3"/>
    <mergeCell ref="C3:E3"/>
    <mergeCell ref="G3:P3"/>
    <mergeCell ref="A5:B5"/>
    <mergeCell ref="C5:P5"/>
    <mergeCell ref="A6:B7"/>
    <mergeCell ref="C6:P6"/>
    <mergeCell ref="G7:I7"/>
    <mergeCell ref="J7:P7"/>
    <mergeCell ref="A8:B15"/>
    <mergeCell ref="C8:P8"/>
    <mergeCell ref="C9:P9"/>
    <mergeCell ref="C10:P10"/>
    <mergeCell ref="C11:P11"/>
    <mergeCell ref="C12:P12"/>
    <mergeCell ref="C13:P13"/>
    <mergeCell ref="C14:P14"/>
    <mergeCell ref="C15:P15"/>
    <mergeCell ref="A16:B18"/>
    <mergeCell ref="C16:P16"/>
    <mergeCell ref="C17:P17"/>
    <mergeCell ref="C18:P18"/>
    <mergeCell ref="A19:B20"/>
    <mergeCell ref="C19:P20"/>
    <mergeCell ref="C23:D23"/>
    <mergeCell ref="E23:F23"/>
    <mergeCell ref="G23:P23"/>
    <mergeCell ref="C24:D24"/>
    <mergeCell ref="E24:F24"/>
    <mergeCell ref="G24:P24"/>
    <mergeCell ref="E25:F25"/>
    <mergeCell ref="G25:P25"/>
    <mergeCell ref="C27:D27"/>
    <mergeCell ref="E27:F27"/>
    <mergeCell ref="G27:P27"/>
    <mergeCell ref="C26:D26"/>
    <mergeCell ref="E26:F26"/>
    <mergeCell ref="G26:P26"/>
    <mergeCell ref="C25:D25"/>
    <mergeCell ref="B30:C30"/>
    <mergeCell ref="E30:H30"/>
    <mergeCell ref="I30:K30"/>
    <mergeCell ref="L30:P30"/>
    <mergeCell ref="C28:D28"/>
    <mergeCell ref="E28:F28"/>
    <mergeCell ref="G28:P28"/>
    <mergeCell ref="C29:D29"/>
    <mergeCell ref="E29:F29"/>
    <mergeCell ref="G29:P29"/>
    <mergeCell ref="A21:B29"/>
    <mergeCell ref="C21:F21"/>
    <mergeCell ref="G21:P21"/>
    <mergeCell ref="C22:D22"/>
    <mergeCell ref="E22:F22"/>
    <mergeCell ref="G22:P22"/>
  </mergeCells>
  <phoneticPr fontId="1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收費標準!$B$1:$K$1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9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D21" sqref="D21"/>
    </sheetView>
  </sheetViews>
  <sheetFormatPr defaultColWidth="12" defaultRowHeight="14.4" x14ac:dyDescent="0.3"/>
  <cols>
    <col min="1" max="1" width="18" style="92" customWidth="1"/>
    <col min="2" max="2" width="10.44140625" style="49" customWidth="1"/>
    <col min="3" max="3" width="12" style="49"/>
    <col min="4" max="4" width="14.6640625" style="49" customWidth="1"/>
    <col min="5" max="6" width="12" style="49"/>
    <col min="7" max="7" width="15.109375" style="49" customWidth="1"/>
    <col min="8" max="16384" width="12" style="49"/>
  </cols>
  <sheetData>
    <row r="1" spans="1:11" ht="58.95" customHeight="1" thickTop="1" thickBot="1" x14ac:dyDescent="0.35">
      <c r="A1" s="44"/>
      <c r="B1" s="45" t="s">
        <v>76</v>
      </c>
      <c r="C1" s="46" t="s">
        <v>12</v>
      </c>
      <c r="D1" s="46" t="s">
        <v>13</v>
      </c>
      <c r="E1" s="46" t="s">
        <v>4</v>
      </c>
      <c r="F1" s="46" t="s">
        <v>5</v>
      </c>
      <c r="G1" s="46" t="s">
        <v>6</v>
      </c>
      <c r="H1" s="47" t="s">
        <v>78</v>
      </c>
      <c r="I1" s="47" t="s">
        <v>79</v>
      </c>
      <c r="J1" s="46" t="s">
        <v>22</v>
      </c>
      <c r="K1" s="48" t="s">
        <v>14</v>
      </c>
    </row>
    <row r="2" spans="1:11" ht="15.6" thickTop="1" thickBot="1" x14ac:dyDescent="0.35">
      <c r="A2" s="50" t="s">
        <v>15</v>
      </c>
      <c r="B2" s="51"/>
      <c r="C2" s="52">
        <v>1400</v>
      </c>
      <c r="D2" s="52">
        <v>120</v>
      </c>
      <c r="E2" s="52">
        <v>80</v>
      </c>
      <c r="F2" s="52">
        <v>120</v>
      </c>
      <c r="G2" s="52">
        <v>1000</v>
      </c>
      <c r="H2" s="52">
        <v>664.64</v>
      </c>
      <c r="I2" s="52">
        <v>185.28</v>
      </c>
      <c r="J2" s="52">
        <v>514.5</v>
      </c>
      <c r="K2" s="53"/>
    </row>
    <row r="3" spans="1:11" s="58" customFormat="1" ht="15" thickTop="1" x14ac:dyDescent="0.3">
      <c r="A3" s="54" t="s">
        <v>0</v>
      </c>
      <c r="B3" s="55">
        <v>350</v>
      </c>
      <c r="C3" s="56">
        <v>500</v>
      </c>
      <c r="D3" s="56">
        <v>250</v>
      </c>
      <c r="E3" s="56">
        <v>100</v>
      </c>
      <c r="F3" s="56">
        <v>125</v>
      </c>
      <c r="G3" s="56">
        <v>375</v>
      </c>
      <c r="H3" s="56">
        <v>125</v>
      </c>
      <c r="I3" s="56">
        <v>125</v>
      </c>
      <c r="J3" s="56">
        <v>125</v>
      </c>
      <c r="K3" s="57">
        <v>200</v>
      </c>
    </row>
    <row r="4" spans="1:11" s="58" customFormat="1" x14ac:dyDescent="0.3">
      <c r="A4" s="59" t="s">
        <v>2</v>
      </c>
      <c r="B4" s="55">
        <v>80</v>
      </c>
      <c r="C4" s="56">
        <v>400</v>
      </c>
      <c r="D4" s="56">
        <v>60</v>
      </c>
      <c r="E4" s="56">
        <v>40</v>
      </c>
      <c r="F4" s="56">
        <v>60</v>
      </c>
      <c r="G4" s="56"/>
      <c r="H4" s="56">
        <v>200</v>
      </c>
      <c r="I4" s="56">
        <v>200</v>
      </c>
      <c r="J4" s="56">
        <v>200</v>
      </c>
      <c r="K4" s="57">
        <v>200</v>
      </c>
    </row>
    <row r="5" spans="1:11" s="58" customFormat="1" x14ac:dyDescent="0.3">
      <c r="A5" s="59" t="s">
        <v>3</v>
      </c>
      <c r="B5" s="55">
        <v>500</v>
      </c>
      <c r="C5" s="56">
        <v>3000</v>
      </c>
      <c r="D5" s="56">
        <v>400</v>
      </c>
      <c r="E5" s="56">
        <v>200</v>
      </c>
      <c r="F5" s="56">
        <v>300</v>
      </c>
      <c r="G5" s="56"/>
      <c r="H5" s="56">
        <v>600</v>
      </c>
      <c r="I5" s="56">
        <v>600</v>
      </c>
      <c r="J5" s="56">
        <v>600</v>
      </c>
      <c r="K5" s="57"/>
    </row>
    <row r="6" spans="1:11" s="58" customFormat="1" x14ac:dyDescent="0.3">
      <c r="A6" s="59" t="s">
        <v>1</v>
      </c>
      <c r="B6" s="55">
        <v>300</v>
      </c>
      <c r="C6" s="56">
        <v>375</v>
      </c>
      <c r="D6" s="56">
        <v>210</v>
      </c>
      <c r="E6" s="56">
        <v>150</v>
      </c>
      <c r="F6" s="56">
        <v>210</v>
      </c>
      <c r="G6" s="56">
        <v>335</v>
      </c>
      <c r="H6" s="56">
        <v>250</v>
      </c>
      <c r="I6" s="56">
        <v>250</v>
      </c>
      <c r="J6" s="56">
        <v>250</v>
      </c>
      <c r="K6" s="57">
        <v>200</v>
      </c>
    </row>
    <row r="7" spans="1:11" s="58" customFormat="1" x14ac:dyDescent="0.3">
      <c r="A7" s="60" t="s">
        <v>7</v>
      </c>
      <c r="B7" s="61">
        <v>2</v>
      </c>
      <c r="C7" s="62">
        <v>1.4</v>
      </c>
      <c r="D7" s="63">
        <v>1</v>
      </c>
      <c r="E7" s="63">
        <v>1</v>
      </c>
      <c r="F7" s="62">
        <v>1.2</v>
      </c>
      <c r="G7" s="63">
        <v>1</v>
      </c>
      <c r="H7" s="63">
        <v>5</v>
      </c>
      <c r="I7" s="63">
        <v>2</v>
      </c>
      <c r="J7" s="63">
        <v>5</v>
      </c>
      <c r="K7" s="64">
        <v>1</v>
      </c>
    </row>
    <row r="8" spans="1:11" s="58" customFormat="1" x14ac:dyDescent="0.3">
      <c r="A8" s="65" t="s">
        <v>8</v>
      </c>
      <c r="B8" s="66">
        <v>1</v>
      </c>
      <c r="C8" s="67">
        <v>1</v>
      </c>
      <c r="D8" s="67">
        <v>1</v>
      </c>
      <c r="E8" s="67">
        <v>1</v>
      </c>
      <c r="F8" s="67">
        <v>1</v>
      </c>
      <c r="G8" s="67">
        <v>1</v>
      </c>
      <c r="H8" s="67">
        <v>1</v>
      </c>
      <c r="I8" s="67">
        <v>1</v>
      </c>
      <c r="J8" s="67">
        <v>1</v>
      </c>
      <c r="K8" s="68">
        <v>1</v>
      </c>
    </row>
    <row r="9" spans="1:11" s="58" customFormat="1" x14ac:dyDescent="0.3">
      <c r="A9" s="60" t="s">
        <v>11</v>
      </c>
      <c r="B9" s="61">
        <v>4500</v>
      </c>
      <c r="C9" s="63">
        <v>2500</v>
      </c>
      <c r="D9" s="63">
        <v>4500</v>
      </c>
      <c r="E9" s="63">
        <v>700</v>
      </c>
      <c r="F9" s="63">
        <v>3500</v>
      </c>
      <c r="G9" s="63">
        <v>5000</v>
      </c>
      <c r="H9" s="63">
        <v>2500</v>
      </c>
      <c r="I9" s="63">
        <v>2500</v>
      </c>
      <c r="J9" s="63">
        <v>2500</v>
      </c>
      <c r="K9" s="64">
        <v>1000</v>
      </c>
    </row>
    <row r="10" spans="1:11" s="58" customFormat="1" x14ac:dyDescent="0.3">
      <c r="A10" s="69" t="s">
        <v>9</v>
      </c>
      <c r="B10" s="70">
        <f t="shared" ref="B10:J10" si="0">(B3+B4+B6)*B7*B8</f>
        <v>1460</v>
      </c>
      <c r="C10" s="71">
        <f t="shared" si="0"/>
        <v>1785</v>
      </c>
      <c r="D10" s="71">
        <f t="shared" si="0"/>
        <v>520</v>
      </c>
      <c r="E10" s="71">
        <f t="shared" si="0"/>
        <v>290</v>
      </c>
      <c r="F10" s="71">
        <f t="shared" si="0"/>
        <v>474</v>
      </c>
      <c r="G10" s="71">
        <f t="shared" si="0"/>
        <v>710</v>
      </c>
      <c r="H10" s="71">
        <f t="shared" si="0"/>
        <v>2875</v>
      </c>
      <c r="I10" s="71">
        <f t="shared" si="0"/>
        <v>1150</v>
      </c>
      <c r="J10" s="71">
        <f t="shared" si="0"/>
        <v>2875</v>
      </c>
      <c r="K10" s="72">
        <f>(K3+K4+K6)*K7*K8</f>
        <v>600</v>
      </c>
    </row>
    <row r="11" spans="1:11" s="58" customFormat="1" x14ac:dyDescent="0.3">
      <c r="A11" s="73" t="s">
        <v>10</v>
      </c>
      <c r="B11" s="74">
        <f>(B3+B4+B5+B6)*B7*B8</f>
        <v>2460</v>
      </c>
      <c r="C11" s="75">
        <f>(C3+C4+C5+C6)*C7*C8</f>
        <v>5985</v>
      </c>
      <c r="D11" s="75">
        <f>(D3+D4+D5+D6)*D7*D8</f>
        <v>920</v>
      </c>
      <c r="E11" s="75">
        <f>(E3+E4+E5+E6)*E7*E8</f>
        <v>490</v>
      </c>
      <c r="F11" s="75">
        <f>(F3+F4+F5+F6)*F7*F8</f>
        <v>834</v>
      </c>
      <c r="G11" s="76" t="s">
        <v>21</v>
      </c>
      <c r="H11" s="75">
        <f>(H3+H4+H5+H6)*H7*H8</f>
        <v>5875</v>
      </c>
      <c r="I11" s="75">
        <f>(I3+I4+I5+I6)*I7*I8</f>
        <v>2350</v>
      </c>
      <c r="J11" s="75">
        <f t="shared" ref="J11" si="1">(J3+J4+J5+J6)*J7*J8</f>
        <v>5875</v>
      </c>
      <c r="K11" s="77" t="s">
        <v>21</v>
      </c>
    </row>
    <row r="12" spans="1:11" x14ac:dyDescent="0.3">
      <c r="A12" s="78" t="s">
        <v>18</v>
      </c>
      <c r="B12" s="79">
        <f t="shared" ref="B12:I12" si="2">B10+B9</f>
        <v>5960</v>
      </c>
      <c r="C12" s="80">
        <f t="shared" si="2"/>
        <v>4285</v>
      </c>
      <c r="D12" s="80">
        <f t="shared" si="2"/>
        <v>5020</v>
      </c>
      <c r="E12" s="80">
        <f t="shared" si="2"/>
        <v>990</v>
      </c>
      <c r="F12" s="80">
        <f t="shared" si="2"/>
        <v>3974</v>
      </c>
      <c r="G12" s="80">
        <f t="shared" si="2"/>
        <v>5710</v>
      </c>
      <c r="H12" s="80">
        <f t="shared" si="2"/>
        <v>5375</v>
      </c>
      <c r="I12" s="80">
        <f t="shared" si="2"/>
        <v>3650</v>
      </c>
      <c r="J12" s="80">
        <f t="shared" ref="J12" si="3">J10+J9</f>
        <v>5375</v>
      </c>
      <c r="K12" s="81">
        <f>K10+K9</f>
        <v>1600</v>
      </c>
    </row>
    <row r="13" spans="1:11" x14ac:dyDescent="0.3">
      <c r="A13" s="82" t="s">
        <v>19</v>
      </c>
      <c r="B13" s="83">
        <f>B9+B11</f>
        <v>6960</v>
      </c>
      <c r="C13" s="84">
        <f>C9+C11</f>
        <v>8485</v>
      </c>
      <c r="D13" s="84">
        <f>D9+D11</f>
        <v>5420</v>
      </c>
      <c r="E13" s="84">
        <f>E9+E11</f>
        <v>1190</v>
      </c>
      <c r="F13" s="84">
        <f>F9+F11</f>
        <v>4334</v>
      </c>
      <c r="G13" s="85" t="s">
        <v>21</v>
      </c>
      <c r="H13" s="84">
        <f>H9+H11</f>
        <v>8375</v>
      </c>
      <c r="I13" s="84">
        <f>I9+I11</f>
        <v>4850</v>
      </c>
      <c r="J13" s="84">
        <f t="shared" ref="J13" si="4">J9+J11</f>
        <v>8375</v>
      </c>
      <c r="K13" s="86" t="s">
        <v>21</v>
      </c>
    </row>
    <row r="14" spans="1:11" ht="15" thickBot="1" x14ac:dyDescent="0.35">
      <c r="A14" s="87" t="s">
        <v>16</v>
      </c>
      <c r="B14" s="88"/>
      <c r="C14" s="89"/>
      <c r="D14" s="90" t="s">
        <v>17</v>
      </c>
      <c r="E14" s="90" t="s">
        <v>28</v>
      </c>
      <c r="F14" s="90" t="s">
        <v>28</v>
      </c>
      <c r="G14" s="90" t="s">
        <v>20</v>
      </c>
      <c r="H14" s="89"/>
      <c r="I14" s="89"/>
      <c r="J14" s="89"/>
      <c r="K14" s="91"/>
    </row>
    <row r="15" spans="1:11" ht="15" thickTop="1" x14ac:dyDescent="0.3"/>
    <row r="16" spans="1:11" x14ac:dyDescent="0.3">
      <c r="A16" s="92" t="s">
        <v>24</v>
      </c>
    </row>
    <row r="17" spans="1:6" x14ac:dyDescent="0.3">
      <c r="A17" s="92" t="s">
        <v>25</v>
      </c>
    </row>
    <row r="18" spans="1:6" x14ac:dyDescent="0.3">
      <c r="A18" s="92" t="s">
        <v>26</v>
      </c>
    </row>
    <row r="19" spans="1:6" x14ac:dyDescent="0.3">
      <c r="A19" s="92" t="s">
        <v>27</v>
      </c>
      <c r="F19" s="49">
        <f>474-2</f>
        <v>472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15"/>
  <sheetViews>
    <sheetView workbookViewId="0">
      <selection activeCell="D12" sqref="D12"/>
    </sheetView>
  </sheetViews>
  <sheetFormatPr defaultColWidth="8.88671875" defaultRowHeight="14.4" x14ac:dyDescent="0.3"/>
  <cols>
    <col min="1" max="1" width="17.77734375" style="13" bestFit="1" customWidth="1"/>
    <col min="2" max="2" width="2.88671875" style="43" hidden="1" customWidth="1"/>
    <col min="3" max="3" width="20.21875" style="13" customWidth="1"/>
    <col min="4" max="16384" width="8.88671875" style="13"/>
  </cols>
  <sheetData>
    <row r="1" spans="1:5" ht="15" thickTop="1" x14ac:dyDescent="0.3">
      <c r="A1" s="10" t="s">
        <v>23</v>
      </c>
      <c r="B1" s="11"/>
      <c r="C1" s="12" t="s">
        <v>32</v>
      </c>
    </row>
    <row r="2" spans="1:5" ht="15" thickBot="1" x14ac:dyDescent="0.35">
      <c r="A2" s="14" t="s">
        <v>15</v>
      </c>
      <c r="B2" s="15">
        <v>2</v>
      </c>
      <c r="C2" s="16">
        <f>HLOOKUP($C$1,收費標準!$A$1:$K$13,$B2,0)</f>
        <v>1000</v>
      </c>
    </row>
    <row r="3" spans="1:5" ht="15" thickTop="1" x14ac:dyDescent="0.3">
      <c r="A3" s="17" t="s">
        <v>0</v>
      </c>
      <c r="B3" s="18">
        <v>3</v>
      </c>
      <c r="C3" s="19">
        <f>HLOOKUP($C$1,收費標準!$A$1:$K$13,$B3,0)</f>
        <v>375</v>
      </c>
    </row>
    <row r="4" spans="1:5" x14ac:dyDescent="0.3">
      <c r="A4" s="20" t="s">
        <v>2</v>
      </c>
      <c r="B4" s="21">
        <v>4</v>
      </c>
      <c r="C4" s="22">
        <f>HLOOKUP($C$1,收費標準!$A$1:$K$13,$B4,0)</f>
        <v>0</v>
      </c>
    </row>
    <row r="5" spans="1:5" x14ac:dyDescent="0.3">
      <c r="A5" s="20" t="s">
        <v>3</v>
      </c>
      <c r="B5" s="21">
        <v>5</v>
      </c>
      <c r="C5" s="22">
        <f>HLOOKUP($C$1,收費標準!$A$1:$K$13,$B5,0)</f>
        <v>0</v>
      </c>
    </row>
    <row r="6" spans="1:5" x14ac:dyDescent="0.3">
      <c r="A6" s="20" t="s">
        <v>1</v>
      </c>
      <c r="B6" s="21">
        <v>6</v>
      </c>
      <c r="C6" s="22">
        <f>HLOOKUP($C$1,收費標準!$A$1:$K$13,$B6,0)</f>
        <v>335</v>
      </c>
    </row>
    <row r="7" spans="1:5" x14ac:dyDescent="0.3">
      <c r="A7" s="23" t="s">
        <v>7</v>
      </c>
      <c r="B7" s="24">
        <v>7</v>
      </c>
      <c r="C7" s="25">
        <f>HLOOKUP($C$1,收費標準!$A$1:$K$13,$B7,0)</f>
        <v>1</v>
      </c>
    </row>
    <row r="8" spans="1:5" x14ac:dyDescent="0.3">
      <c r="A8" s="26" t="s">
        <v>29</v>
      </c>
      <c r="B8" s="27"/>
      <c r="C8" s="28"/>
    </row>
    <row r="9" spans="1:5" x14ac:dyDescent="0.3">
      <c r="A9" s="26" t="s">
        <v>8</v>
      </c>
      <c r="B9" s="27">
        <v>8</v>
      </c>
      <c r="C9" s="28">
        <v>1.5</v>
      </c>
    </row>
    <row r="10" spans="1:5" x14ac:dyDescent="0.3">
      <c r="A10" s="23" t="s">
        <v>11</v>
      </c>
      <c r="B10" s="24">
        <v>9</v>
      </c>
      <c r="C10" s="29">
        <f>HLOOKUP($C$1,收費標準!$A$1:$K$13,$B10,0)</f>
        <v>5000</v>
      </c>
    </row>
    <row r="11" spans="1:5" x14ac:dyDescent="0.3">
      <c r="A11" s="30" t="s">
        <v>9</v>
      </c>
      <c r="B11" s="31"/>
      <c r="C11" s="32">
        <f>IF(C8="",(C3+C4+C6)*C7*C9,(C3+C4+C6)*C8*C9)</f>
        <v>1065</v>
      </c>
    </row>
    <row r="12" spans="1:5" x14ac:dyDescent="0.3">
      <c r="A12" s="33" t="s">
        <v>10</v>
      </c>
      <c r="B12" s="34"/>
      <c r="C12" s="35">
        <f>IF(C5=0,0,IF(C8="",(C3+C4+C5+C6)*C7*C9,(C3+C4+C5+C6)*C8*C9))</f>
        <v>0</v>
      </c>
    </row>
    <row r="13" spans="1:5" x14ac:dyDescent="0.3">
      <c r="A13" s="36" t="s">
        <v>30</v>
      </c>
      <c r="B13" s="37"/>
      <c r="C13" s="38">
        <f t="shared" ref="C13" si="0">C11+C10</f>
        <v>6065</v>
      </c>
    </row>
    <row r="14" spans="1:5" ht="15" thickBot="1" x14ac:dyDescent="0.35">
      <c r="A14" s="39" t="s">
        <v>31</v>
      </c>
      <c r="B14" s="40"/>
      <c r="C14" s="41">
        <f>IF(C5=0,0,C10+C12)</f>
        <v>0</v>
      </c>
      <c r="E14" s="42"/>
    </row>
    <row r="15" spans="1:5" ht="15" thickTop="1" x14ac:dyDescent="0.3"/>
  </sheetData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收費標準!$B$1:$K$1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申請表(專科教室)</vt:lpstr>
      <vt:lpstr>收費標準</vt:lpstr>
      <vt:lpstr>試算表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2023-03-14T07:06:18Z</cp:lastPrinted>
  <dcterms:created xsi:type="dcterms:W3CDTF">2019-03-20T06:45:18Z</dcterms:created>
  <dcterms:modified xsi:type="dcterms:W3CDTF">2024-01-02T07:35:55Z</dcterms:modified>
</cp:coreProperties>
</file>